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cotsconnect-my.sharepoint.com/personal/lynn_mccann_gov_scot/Documents/CSM Docs for Approval by Lizanne/Route 2 and 3 (LD Reviewed)/R2-3 Planning CSM Resource and Governance Station (LD CHANGES)/"/>
    </mc:Choice>
  </mc:AlternateContent>
  <xr:revisionPtr revIDLastSave="83" documentId="8_{9C4BB922-E34D-4A3E-83E4-ED4A93F9098A}" xr6:coauthVersionLast="47" xr6:coauthVersionMax="47" xr10:uidLastSave="{02E55C3C-7BA6-45FD-8BD0-6A3C25FA2C64}"/>
  <bookViews>
    <workbookView xWindow="-110" yWindow="-110" windowWidth="19420" windowHeight="10300" xr2:uid="{00000000-000D-0000-FFFF-FFFF00000000}"/>
  </bookViews>
  <sheets>
    <sheet name="Resource Planner" sheetId="1" r:id="rId1"/>
    <sheet name="Assum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8" i="1"/>
  <c r="G4" i="1"/>
  <c r="C12" i="1"/>
  <c r="B4" i="1" s="1"/>
  <c r="G11" i="1"/>
  <c r="G10" i="1"/>
  <c r="G9" i="1"/>
  <c r="G7" i="1"/>
  <c r="G12" i="1" l="1"/>
  <c r="E15" i="1" s="1"/>
</calcChain>
</file>

<file path=xl/sharedStrings.xml><?xml version="1.0" encoding="utf-8"?>
<sst xmlns="http://schemas.openxmlformats.org/spreadsheetml/2006/main" count="37" uniqueCount="31">
  <si>
    <t>Contract &amp; Supplier Management Resource Planning Tool</t>
  </si>
  <si>
    <t>Based on resource days per contract: (meetings per year) × (meeting days + operational days)</t>
  </si>
  <si>
    <t>Total number of contracts</t>
  </si>
  <si>
    <t>Days per FTE per annum</t>
  </si>
  <si>
    <t>Working weeks per year</t>
  </si>
  <si>
    <t>Estimated % of Contracts</t>
  </si>
  <si>
    <t>Number of Contracts</t>
  </si>
  <si>
    <t>Meeting Frequency</t>
  </si>
  <si>
    <t>Meeting days (per review)</t>
  </si>
  <si>
    <t>Operational days (per review)</t>
  </si>
  <si>
    <t>Estimated Resource Demand (days per annum)</t>
  </si>
  <si>
    <t>Contract launch period,  ‘mission critical’ completion that require close attention.</t>
  </si>
  <si>
    <t>Fortnightly</t>
  </si>
  <si>
    <t>Med to high risk / med to high value, and new contracts following initial launch.</t>
  </si>
  <si>
    <t>Monthly</t>
  </si>
  <si>
    <t>Low risk / med to high value, and ‘mature’ contracts</t>
  </si>
  <si>
    <t>Quarterly</t>
  </si>
  <si>
    <t>Low risk / low to med value</t>
  </si>
  <si>
    <t>Bi Annual</t>
  </si>
  <si>
    <t>Stable longer term contracts, low value / low risk relationships</t>
  </si>
  <si>
    <t>Annual</t>
  </si>
  <si>
    <t>Grand total</t>
  </si>
  <si>
    <t>FTE Requirement</t>
  </si>
  <si>
    <t>Maths: Total resource days ÷ days per FTE</t>
  </si>
  <si>
    <t>Assumptions (edit blue cells if you want to change the model)</t>
  </si>
  <si>
    <t>The model assumes one FTE delivers the following working days per annum.</t>
  </si>
  <si>
    <t>Working weeks per year (for reference)</t>
  </si>
  <si>
    <t>Meeting frequency</t>
  </si>
  <si>
    <t>Meetings per year</t>
  </si>
  <si>
    <t>Category / Segmentation Criteria</t>
  </si>
  <si>
    <t>Meetings-per-year values are editable so you can match your organisation’s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</si>
</sst>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008000"/>
      <name val="Calibri"/>
    </font>
    <font>
      <b/>
      <sz val="12"/>
      <name val="Calibri"/>
    </font>
    <font>
      <b/>
      <sz val="1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zoomScale="90" zoomScaleNormal="90" workbookViewId="0">
      <selection activeCell="C9" sqref="C9"/>
    </sheetView>
  </sheetViews>
  <sheetFormatPr defaultRowHeight="14.5" x14ac:dyDescent="0.35"/>
  <cols>
    <col min="1" max="1" width="40.26953125" customWidth="1"/>
    <col min="2" max="2" width="13.453125" bestFit="1" customWidth="1"/>
    <col min="3" max="3" width="21.453125" bestFit="1" customWidth="1"/>
    <col min="4" max="4" width="14.54296875" customWidth="1"/>
    <col min="5" max="5" width="18" customWidth="1"/>
    <col min="6" max="6" width="18.1796875" customWidth="1"/>
    <col min="7" max="7" width="25.08984375" customWidth="1"/>
  </cols>
  <sheetData>
    <row r="1" spans="1:7" ht="28.15" customHeight="1" x14ac:dyDescent="0.35">
      <c r="A1" s="24" t="s">
        <v>0</v>
      </c>
      <c r="B1" s="23"/>
      <c r="C1" s="23"/>
      <c r="D1" s="23"/>
      <c r="E1" s="23"/>
      <c r="F1" s="23"/>
      <c r="G1" s="23"/>
    </row>
    <row r="2" spans="1:7" x14ac:dyDescent="0.35">
      <c r="A2" s="22" t="s">
        <v>1</v>
      </c>
      <c r="B2" s="23"/>
      <c r="C2" s="23"/>
      <c r="D2" s="23"/>
      <c r="E2" s="23"/>
      <c r="F2" s="23"/>
      <c r="G2" s="23"/>
    </row>
    <row r="4" spans="1:7" x14ac:dyDescent="0.35">
      <c r="A4" s="1" t="s">
        <v>2</v>
      </c>
      <c r="B4" s="18">
        <f>C12</f>
        <v>58</v>
      </c>
      <c r="C4" s="1" t="s">
        <v>3</v>
      </c>
      <c r="D4" s="3">
        <f>Assumptions!B3</f>
        <v>180</v>
      </c>
      <c r="F4" s="1" t="s">
        <v>4</v>
      </c>
      <c r="G4" s="3">
        <f>Assumptions!$B$4</f>
        <v>37</v>
      </c>
    </row>
    <row r="6" spans="1:7" ht="45" customHeight="1" x14ac:dyDescent="0.35">
      <c r="A6" s="27" t="s">
        <v>29</v>
      </c>
      <c r="B6" s="27" t="s">
        <v>5</v>
      </c>
      <c r="C6" s="27" t="s">
        <v>6</v>
      </c>
      <c r="D6" s="27" t="s">
        <v>7</v>
      </c>
      <c r="E6" s="27" t="s">
        <v>8</v>
      </c>
      <c r="F6" s="27" t="s">
        <v>9</v>
      </c>
      <c r="G6" s="27" t="s">
        <v>10</v>
      </c>
    </row>
    <row r="7" spans="1:7" ht="42" customHeight="1" x14ac:dyDescent="0.35">
      <c r="A7" s="4" t="s">
        <v>11</v>
      </c>
      <c r="B7" s="5">
        <v>0.05</v>
      </c>
      <c r="C7" s="6">
        <v>3</v>
      </c>
      <c r="D7" s="7" t="s">
        <v>12</v>
      </c>
      <c r="E7" s="8">
        <v>0.5</v>
      </c>
      <c r="F7" s="8">
        <v>0.5</v>
      </c>
      <c r="G7" s="6">
        <f>ROUND(C7*IFERROR(VLOOKUP(D7,Assumptions!$A$7:$B$11,2,FALSE),0)*(E7+F7),0)</f>
        <v>75</v>
      </c>
    </row>
    <row r="8" spans="1:7" ht="42" customHeight="1" x14ac:dyDescent="0.35">
      <c r="A8" s="4" t="s">
        <v>13</v>
      </c>
      <c r="B8" s="5">
        <v>0.2</v>
      </c>
      <c r="C8" s="6">
        <v>4</v>
      </c>
      <c r="D8" s="7" t="s">
        <v>14</v>
      </c>
      <c r="E8" s="8">
        <v>0.5</v>
      </c>
      <c r="F8" s="8">
        <v>0.75</v>
      </c>
      <c r="G8" s="6">
        <f>ROUND(C8*IFERROR(VLOOKUP(D8,Assumptions!$A$7:$B$11,2,FALSE),0)*(E8+F8),0)</f>
        <v>60</v>
      </c>
    </row>
    <row r="9" spans="1:7" ht="42" customHeight="1" x14ac:dyDescent="0.35">
      <c r="A9" s="4" t="s">
        <v>15</v>
      </c>
      <c r="B9" s="5">
        <v>0.35</v>
      </c>
      <c r="C9" s="6">
        <v>14</v>
      </c>
      <c r="D9" s="7" t="s">
        <v>16</v>
      </c>
      <c r="E9" s="8">
        <v>0.5</v>
      </c>
      <c r="F9" s="8">
        <v>0.75</v>
      </c>
      <c r="G9" s="6">
        <f>ROUND(C9*IFERROR(VLOOKUP(D9,Assumptions!$A$7:$B$11,2,FALSE),0)*(E9+F9),0)</f>
        <v>56</v>
      </c>
    </row>
    <row r="10" spans="1:7" ht="42" customHeight="1" x14ac:dyDescent="0.35">
      <c r="A10" s="4" t="s">
        <v>17</v>
      </c>
      <c r="B10" s="5">
        <v>0.25</v>
      </c>
      <c r="C10" s="6">
        <v>18</v>
      </c>
      <c r="D10" s="7" t="s">
        <v>18</v>
      </c>
      <c r="E10" s="8">
        <v>0.5</v>
      </c>
      <c r="F10" s="8">
        <v>0.75</v>
      </c>
      <c r="G10" s="6">
        <f>ROUND(C10*IFERROR(VLOOKUP(D10,Assumptions!$A$7:$B$11,2,FALSE),0)*(E10+F10),0)</f>
        <v>36</v>
      </c>
    </row>
    <row r="11" spans="1:7" ht="42" customHeight="1" x14ac:dyDescent="0.35">
      <c r="A11" s="4" t="s">
        <v>19</v>
      </c>
      <c r="B11" s="5">
        <v>0.15</v>
      </c>
      <c r="C11" s="6">
        <v>19</v>
      </c>
      <c r="D11" s="7" t="s">
        <v>20</v>
      </c>
      <c r="E11" s="8">
        <v>0.5</v>
      </c>
      <c r="F11" s="8">
        <v>0.75</v>
      </c>
      <c r="G11" s="6">
        <f>ROUND(C11*IFERROR(VLOOKUP(D11,Assumptions!$A$7:$B$11,2,FALSE),0)*(E11+F11),0)</f>
        <v>24</v>
      </c>
    </row>
    <row r="12" spans="1:7" ht="24" customHeight="1" x14ac:dyDescent="0.35">
      <c r="A12" s="9" t="s">
        <v>21</v>
      </c>
      <c r="B12" s="10"/>
      <c r="C12" s="18">
        <f>SUM(C7:C11)</f>
        <v>58</v>
      </c>
      <c r="D12" s="10"/>
      <c r="E12" s="10"/>
      <c r="F12" s="10"/>
      <c r="G12" s="11">
        <f>SUM(G7:G11)</f>
        <v>251</v>
      </c>
    </row>
    <row r="14" spans="1:7" ht="15.5" x14ac:dyDescent="0.35">
      <c r="E14" s="25" t="s">
        <v>22</v>
      </c>
      <c r="F14" s="20"/>
      <c r="G14" s="21"/>
    </row>
    <row r="15" spans="1:7" ht="18.5" x14ac:dyDescent="0.35">
      <c r="D15" s="12" t="s">
        <v>23</v>
      </c>
      <c r="E15" s="19">
        <f>ROUNDUP(G12/Assumptions!$B$3,0)</f>
        <v>2</v>
      </c>
      <c r="F15" s="20"/>
      <c r="G15" s="21"/>
    </row>
  </sheetData>
  <mergeCells count="4">
    <mergeCell ref="E15:G15"/>
    <mergeCell ref="A2:G2"/>
    <mergeCell ref="A1:G1"/>
    <mergeCell ref="E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showGridLines="0" workbookViewId="0">
      <selection activeCell="D8" sqref="D8"/>
    </sheetView>
  </sheetViews>
  <sheetFormatPr defaultRowHeight="14.5" x14ac:dyDescent="0.35"/>
  <cols>
    <col min="1" max="1" width="22" customWidth="1"/>
    <col min="2" max="2" width="18" customWidth="1"/>
    <col min="3" max="3" width="2" customWidth="1"/>
    <col min="4" max="4" width="60" customWidth="1"/>
  </cols>
  <sheetData>
    <row r="1" spans="1:4" ht="24" customHeight="1" x14ac:dyDescent="0.35">
      <c r="A1" s="26" t="s">
        <v>24</v>
      </c>
      <c r="B1" s="23"/>
      <c r="C1" s="23"/>
      <c r="D1" s="23"/>
    </row>
    <row r="3" spans="1:4" ht="29" x14ac:dyDescent="0.35">
      <c r="A3" s="13" t="s">
        <v>3</v>
      </c>
      <c r="B3" s="2">
        <v>180</v>
      </c>
      <c r="D3" s="14" t="s">
        <v>25</v>
      </c>
    </row>
    <row r="4" spans="1:4" ht="29" x14ac:dyDescent="0.35">
      <c r="A4" s="17" t="s">
        <v>26</v>
      </c>
      <c r="B4" s="2">
        <v>37</v>
      </c>
      <c r="D4" s="14" t="s">
        <v>30</v>
      </c>
    </row>
    <row r="6" spans="1:4" x14ac:dyDescent="0.35">
      <c r="A6" s="28" t="s">
        <v>27</v>
      </c>
      <c r="B6" s="28" t="s">
        <v>28</v>
      </c>
    </row>
    <row r="7" spans="1:4" x14ac:dyDescent="0.35">
      <c r="A7" s="15" t="s">
        <v>12</v>
      </c>
      <c r="B7" s="16">
        <v>25</v>
      </c>
    </row>
    <row r="8" spans="1:4" x14ac:dyDescent="0.35">
      <c r="A8" s="15" t="s">
        <v>14</v>
      </c>
      <c r="B8" s="16">
        <v>12.0685714286</v>
      </c>
    </row>
    <row r="9" spans="1:4" x14ac:dyDescent="0.35">
      <c r="A9" s="15" t="s">
        <v>16</v>
      </c>
      <c r="B9" s="16">
        <v>3.2033</v>
      </c>
    </row>
    <row r="10" spans="1:4" x14ac:dyDescent="0.35">
      <c r="A10" s="15" t="s">
        <v>18</v>
      </c>
      <c r="B10" s="16">
        <v>1.6</v>
      </c>
    </row>
    <row r="11" spans="1:4" x14ac:dyDescent="0.35">
      <c r="A11" s="15" t="s">
        <v>20</v>
      </c>
      <c r="B11" s="16">
        <v>1</v>
      </c>
    </row>
  </sheetData>
  <mergeCells count="1">
    <mergeCell ref="A1:D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ef77447-1083-4dec-b89f-27c765076840}" enabled="0" method="" siteId="{0ef77447-1083-4dec-b89f-27c7650768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Resource Planner</vt:lpstr>
      <vt:lpstr>Assumptions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McCann L (Lynn)</dc:creator>
  <cp:keywords/>
  <dc:description/>
  <cp:lastModifiedBy>Lynn McCann-Tyrrell</cp:lastModifiedBy>
  <cp:revision/>
  <dcterms:created xsi:type="dcterms:W3CDTF">2026-01-12T09:51:31Z</dcterms:created>
  <dcterms:modified xsi:type="dcterms:W3CDTF">2026-01-21T11:06:07Z</dcterms:modified>
  <cp:category/>
  <cp:contentStatus/>
</cp:coreProperties>
</file>